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955" activeTab="0"/>
  </bookViews>
  <sheets>
    <sheet name="valuation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<sst xmlns="http://schemas.openxmlformats.org/spreadsheetml/2006/main" count="129" uniqueCount="93">
  <si>
    <t>Name</t>
  </si>
  <si>
    <t>Affiliated Computer Services Inc</t>
  </si>
  <si>
    <t>Amgen Co</t>
  </si>
  <si>
    <t>Bed, Bath &amp; Beyond Inc</t>
  </si>
  <si>
    <t>Brown &amp; Brown Inc</t>
  </si>
  <si>
    <t>Capital One Financial Corp</t>
  </si>
  <si>
    <t>Cardinal Health Inc</t>
  </si>
  <si>
    <t>Chevron</t>
  </si>
  <si>
    <t>Commerce Bancorp Inc</t>
  </si>
  <si>
    <t>FactSet Research Systems Inc</t>
  </si>
  <si>
    <t>Fifth Third Bancorp</t>
  </si>
  <si>
    <t>Fiserv Inc</t>
  </si>
  <si>
    <t>Harley-Davidson Inc</t>
  </si>
  <si>
    <t>Intel Corp</t>
  </si>
  <si>
    <t>Investors Financial Services</t>
  </si>
  <si>
    <t>Jack Henry &amp; Associates Inc</t>
  </si>
  <si>
    <t>Johnson &amp; Johnson</t>
  </si>
  <si>
    <t>Johnson Controls Inc</t>
  </si>
  <si>
    <t>Lincare Holdings Inc</t>
  </si>
  <si>
    <t>Lowe's Companies Inc</t>
  </si>
  <si>
    <t>Marsh &amp; McLennan Companies Inc</t>
  </si>
  <si>
    <t>Maxim Integrated Prod Inc</t>
  </si>
  <si>
    <t>O'Reilly Automotive Inc</t>
  </si>
  <si>
    <t>Patterson Co</t>
  </si>
  <si>
    <t>Pfizer Inc</t>
  </si>
  <si>
    <t>Utstarcom Inc</t>
  </si>
  <si>
    <t>Wal-Mart Stores Inc</t>
  </si>
  <si>
    <t xml:space="preserve"> </t>
  </si>
  <si>
    <t>Bank</t>
  </si>
  <si>
    <t>ACS</t>
  </si>
  <si>
    <t>Computer Software/Svcs.</t>
  </si>
  <si>
    <t>Buy</t>
  </si>
  <si>
    <t>AMGN</t>
  </si>
  <si>
    <t>Biotechnology</t>
  </si>
  <si>
    <t>Hold</t>
  </si>
  <si>
    <t>BBBY</t>
  </si>
  <si>
    <t>Retail (Special Lines)</t>
  </si>
  <si>
    <t>BRO</t>
  </si>
  <si>
    <t>Financial Svcs. (Div.)</t>
  </si>
  <si>
    <t>COF</t>
  </si>
  <si>
    <t>CAH</t>
  </si>
  <si>
    <t>Medical Supplies</t>
  </si>
  <si>
    <t>CVX</t>
  </si>
  <si>
    <t>Petroleum (Integrated)</t>
  </si>
  <si>
    <t>CBH</t>
  </si>
  <si>
    <t>FDS</t>
  </si>
  <si>
    <t>Information Services</t>
  </si>
  <si>
    <t>FITB</t>
  </si>
  <si>
    <t>Bank (Midwest)</t>
  </si>
  <si>
    <t>FISV</t>
  </si>
  <si>
    <t>Computer Software/Svcs</t>
  </si>
  <si>
    <t>HDI</t>
  </si>
  <si>
    <t>Recreation</t>
  </si>
  <si>
    <t>INTC</t>
  </si>
  <si>
    <t>Semiconductor</t>
  </si>
  <si>
    <t>IFIN</t>
  </si>
  <si>
    <t>JKHY</t>
  </si>
  <si>
    <t>JNJ</t>
  </si>
  <si>
    <t>JCI</t>
  </si>
  <si>
    <t>Auto Parts</t>
  </si>
  <si>
    <t>LNCR</t>
  </si>
  <si>
    <t>Medical Services</t>
  </si>
  <si>
    <t>LOW</t>
  </si>
  <si>
    <t>Retail Building Supply</t>
  </si>
  <si>
    <t>MMC</t>
  </si>
  <si>
    <t>MXIM</t>
  </si>
  <si>
    <t>ORLY</t>
  </si>
  <si>
    <t>Retail Automotive</t>
  </si>
  <si>
    <t>PDCO</t>
  </si>
  <si>
    <t>PFE</t>
  </si>
  <si>
    <t>Drug</t>
  </si>
  <si>
    <t>UTSI</t>
  </si>
  <si>
    <t>Telecom. Equipment</t>
  </si>
  <si>
    <t>WMT</t>
  </si>
  <si>
    <t>Price</t>
  </si>
  <si>
    <t>Industry</t>
  </si>
  <si>
    <t>Cash</t>
  </si>
  <si>
    <t>COP</t>
  </si>
  <si>
    <t>Conoco Phillips</t>
  </si>
  <si>
    <t>SNV</t>
  </si>
  <si>
    <t>Synovus</t>
  </si>
  <si>
    <t>New Shares</t>
  </si>
  <si>
    <t>SSG</t>
  </si>
  <si>
    <t>Current Shares</t>
  </si>
  <si>
    <t>New  Value</t>
  </si>
  <si>
    <t>New Weight</t>
  </si>
  <si>
    <t xml:space="preserve">Shares to be Purchased </t>
  </si>
  <si>
    <t>PAR</t>
  </si>
  <si>
    <t>Quality</t>
  </si>
  <si>
    <t>Shares Currently Held</t>
  </si>
  <si>
    <t>Change in Cash</t>
  </si>
  <si>
    <t>PortfolioTotal</t>
  </si>
  <si>
    <t>Change in Shares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</si>
</sst>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$&quot;#,##0.00"/>
  </numFmts>
  <fonts count="8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trike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 applyProtection="1">
      <alignment horizontal="center" vertical="center" wrapText="1"/>
      <protection/>
    </xf>
    <xf numFmtId="2" fontId="5" fillId="0" borderId="0" xfId="0" applyNumberFormat="1" applyFont="1" applyAlignment="1" applyProtection="1">
      <alignment horizontal="center" vertical="center" wrapText="1"/>
      <protection/>
    </xf>
    <xf numFmtId="165" fontId="5" fillId="0" borderId="0" xfId="0" applyNumberFormat="1" applyFont="1" applyAlignment="1" applyProtection="1">
      <alignment horizontal="center" vertical="center" wrapText="1"/>
      <protection/>
    </xf>
    <xf numFmtId="165" fontId="5" fillId="2" borderId="1" xfId="0" applyNumberFormat="1" applyFont="1" applyFill="1" applyBorder="1" applyAlignment="1" applyProtection="1">
      <alignment horizontal="center" vertical="center" wrapText="1"/>
      <protection/>
    </xf>
    <xf numFmtId="3" fontId="5" fillId="2" borderId="1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Alignment="1" applyProtection="1">
      <alignment horizontal="center" vertical="center" wrapText="1"/>
      <protection/>
    </xf>
    <xf numFmtId="164" fontId="5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3" fontId="0" fillId="0" borderId="0" xfId="0" applyNumberFormat="1" applyAlignment="1" applyProtection="1">
      <alignment horizontal="right"/>
      <protection/>
    </xf>
    <xf numFmtId="3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1" fillId="0" borderId="0" xfId="2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5" fontId="0" fillId="2" borderId="1" xfId="0" applyNumberFormat="1" applyFill="1" applyBorder="1" applyAlignment="1" applyProtection="1">
      <alignment horizontal="right"/>
      <protection/>
    </xf>
    <xf numFmtId="3" fontId="0" fillId="2" borderId="1" xfId="0" applyNumberFormat="1" applyFill="1" applyBorder="1" applyAlignment="1" applyProtection="1">
      <alignment horizontal="right"/>
      <protection/>
    </xf>
    <xf numFmtId="165" fontId="0" fillId="0" borderId="0" xfId="0" applyNumberFormat="1" applyAlignment="1" applyProtection="1">
      <alignment horizontal="right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21" applyNumberFormat="1" applyFont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5" fontId="0" fillId="0" borderId="0" xfId="21" applyNumberFormat="1" applyFont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 horizontal="center"/>
      <protection/>
    </xf>
    <xf numFmtId="0" fontId="1" fillId="0" borderId="2" xfId="2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2" fontId="0" fillId="0" borderId="2" xfId="0" applyNumberFormat="1" applyBorder="1" applyAlignment="1" applyProtection="1">
      <alignment horizontal="center"/>
      <protection/>
    </xf>
    <xf numFmtId="165" fontId="0" fillId="0" borderId="2" xfId="0" applyNumberFormat="1" applyBorder="1" applyAlignment="1" applyProtection="1">
      <alignment horizontal="center"/>
      <protection/>
    </xf>
    <xf numFmtId="165" fontId="0" fillId="2" borderId="3" xfId="0" applyNumberFormat="1" applyFill="1" applyBorder="1" applyAlignment="1" applyProtection="1">
      <alignment horizontal="right"/>
      <protection/>
    </xf>
    <xf numFmtId="165" fontId="0" fillId="0" borderId="2" xfId="0" applyNumberFormat="1" applyBorder="1" applyAlignment="1" applyProtection="1">
      <alignment horizontal="right"/>
      <protection/>
    </xf>
    <xf numFmtId="3" fontId="0" fillId="0" borderId="2" xfId="0" applyNumberFormat="1" applyBorder="1" applyAlignment="1" applyProtection="1">
      <alignment/>
      <protection/>
    </xf>
    <xf numFmtId="164" fontId="0" fillId="0" borderId="2" xfId="0" applyNumberFormat="1" applyBorder="1" applyAlignment="1" applyProtection="1">
      <alignment horizontal="center"/>
      <protection/>
    </xf>
    <xf numFmtId="164" fontId="0" fillId="0" borderId="2" xfId="0" applyNumberFormat="1" applyFont="1" applyBorder="1" applyAlignment="1" applyProtection="1">
      <alignment horizontal="center"/>
      <protection/>
    </xf>
    <xf numFmtId="165" fontId="0" fillId="0" borderId="2" xfId="21" applyNumberFormat="1" applyFont="1" applyBorder="1" applyAlignment="1" applyProtection="1">
      <alignment horizontal="center"/>
      <protection/>
    </xf>
    <xf numFmtId="165" fontId="0" fillId="0" borderId="2" xfId="0" applyNumberFormat="1" applyFont="1" applyBorder="1" applyAlignment="1" applyProtection="1">
      <alignment horizontal="center"/>
      <protection/>
    </xf>
    <xf numFmtId="164" fontId="0" fillId="0" borderId="2" xfId="0" applyNumberFormat="1" applyFont="1" applyBorder="1" applyAlignment="1" applyProtection="1">
      <alignment horizontal="center"/>
      <protection/>
    </xf>
    <xf numFmtId="0" fontId="0" fillId="3" borderId="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65" fontId="0" fillId="2" borderId="4" xfId="0" applyNumberFormat="1" applyFill="1" applyBorder="1" applyAlignment="1" applyProtection="1">
      <alignment horizontal="right"/>
      <protection/>
    </xf>
    <xf numFmtId="0" fontId="0" fillId="4" borderId="2" xfId="0" applyFont="1" applyFill="1" applyBorder="1" applyAlignment="1" applyProtection="1">
      <alignment horizontal="center"/>
      <protection/>
    </xf>
    <xf numFmtId="0" fontId="1" fillId="0" borderId="0" xfId="20" applyFont="1" applyFill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0" fontId="7" fillId="5" borderId="1" xfId="0" applyFont="1" applyFill="1" applyBorder="1" applyAlignment="1" applyProtection="1">
      <alignment/>
      <protection/>
    </xf>
    <xf numFmtId="0" fontId="1" fillId="0" borderId="0" xfId="20" applyFont="1" applyAlignment="1" applyProtection="1">
      <alignment/>
      <protection/>
    </xf>
    <xf numFmtId="165" fontId="0" fillId="0" borderId="0" xfId="0" applyNumberFormat="1" applyFont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center"/>
      <protection/>
    </xf>
    <xf numFmtId="164" fontId="3" fillId="0" borderId="2" xfId="0" applyNumberFormat="1" applyFont="1" applyBorder="1" applyAlignment="1" applyProtection="1">
      <alignment horizontal="center"/>
      <protection/>
    </xf>
    <xf numFmtId="0" fontId="3" fillId="3" borderId="2" xfId="0" applyFont="1" applyFill="1" applyBorder="1" applyAlignment="1" applyProtection="1">
      <alignment horizontal="center"/>
      <protection/>
    </xf>
    <xf numFmtId="0" fontId="7" fillId="5" borderId="3" xfId="0" applyFont="1" applyFill="1" applyBorder="1" applyAlignment="1" applyProtection="1">
      <alignment/>
      <protection/>
    </xf>
    <xf numFmtId="0" fontId="7" fillId="5" borderId="4" xfId="0" applyFont="1" applyFill="1" applyBorder="1" applyAlignment="1" applyProtection="1">
      <alignment/>
      <protection/>
    </xf>
    <xf numFmtId="0" fontId="2" fillId="0" borderId="2" xfId="20" applyFont="1" applyBorder="1" applyAlignment="1" applyProtection="1">
      <alignment/>
      <protection/>
    </xf>
    <xf numFmtId="0" fontId="2" fillId="0" borderId="0" xfId="20" applyFont="1" applyBorder="1" applyAlignment="1" applyProtection="1">
      <alignment/>
      <protection/>
    </xf>
    <xf numFmtId="0" fontId="2" fillId="0" borderId="0" xfId="20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2" fontId="5" fillId="0" borderId="0" xfId="0" applyNumberFormat="1" applyFont="1" applyAlignment="1" applyProtection="1">
      <alignment horizontal="center"/>
      <protection/>
    </xf>
    <xf numFmtId="165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9"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00FF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FFCC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yhughes.net/moosepond/files/ssg/acs.pdf" TargetMode="External" /><Relationship Id="rId2" Type="http://schemas.openxmlformats.org/officeDocument/2006/relationships/hyperlink" Target="http://tyhughes.net/moosepond/files/ssg/ifin.pdf" TargetMode="External" /><Relationship Id="rId3" Type="http://schemas.openxmlformats.org/officeDocument/2006/relationships/hyperlink" Target="http://tyhughes.net/moosepond/files/ssg/amgn.pdf" TargetMode="External" /><Relationship Id="rId4" Type="http://schemas.openxmlformats.org/officeDocument/2006/relationships/hyperlink" Target="http://tyhughes.net/moosepond/files/ssg/bbby.pdf" TargetMode="External" /><Relationship Id="rId5" Type="http://schemas.openxmlformats.org/officeDocument/2006/relationships/hyperlink" Target="http://tyhughes.net/moosepond/files/ssg/bro.pdf" TargetMode="External" /><Relationship Id="rId6" Type="http://schemas.openxmlformats.org/officeDocument/2006/relationships/hyperlink" Target="http://tyhughes.net/moosepond/files/ssg/cof.pdf" TargetMode="External" /><Relationship Id="rId7" Type="http://schemas.openxmlformats.org/officeDocument/2006/relationships/hyperlink" Target="http://tyhughes.net/moosepond/files/ssg/cah.pdf" TargetMode="External" /><Relationship Id="rId8" Type="http://schemas.openxmlformats.org/officeDocument/2006/relationships/hyperlink" Target="http://tyhughes.net/moosepond/files/ssg/cvx.pdf" TargetMode="External" /><Relationship Id="rId9" Type="http://schemas.openxmlformats.org/officeDocument/2006/relationships/hyperlink" Target="http://tyhughes.net/moosepond/files/ssg/cbh.pdf" TargetMode="External" /><Relationship Id="rId10" Type="http://schemas.openxmlformats.org/officeDocument/2006/relationships/hyperlink" Target="http://tyhughes.net/moosepond/files/ssg/fds.pdf" TargetMode="External" /><Relationship Id="rId11" Type="http://schemas.openxmlformats.org/officeDocument/2006/relationships/hyperlink" Target="http://tyhughes.net/moosepond/files/ssg/fitb.pdf" TargetMode="External" /><Relationship Id="rId12" Type="http://schemas.openxmlformats.org/officeDocument/2006/relationships/hyperlink" Target="http://tyhughes.net/moosepond/files/ssg/fisv.pdf" TargetMode="External" /><Relationship Id="rId13" Type="http://schemas.openxmlformats.org/officeDocument/2006/relationships/hyperlink" Target="http://tyhughes.net/moosepond/files/ssg/hdi.pdf" TargetMode="External" /><Relationship Id="rId14" Type="http://schemas.openxmlformats.org/officeDocument/2006/relationships/hyperlink" Target="http://tyhughes.net/moosepond/files/ssg/intc.pdf" TargetMode="External" /><Relationship Id="rId15" Type="http://schemas.openxmlformats.org/officeDocument/2006/relationships/hyperlink" Target="http://tyhughes.net/moosepond/files/ssg/jnj.pdf" TargetMode="External" /><Relationship Id="rId16" Type="http://schemas.openxmlformats.org/officeDocument/2006/relationships/hyperlink" Target="http://tyhughes.net/moosepond/files/ssg/jci.pdf" TargetMode="External" /><Relationship Id="rId17" Type="http://schemas.openxmlformats.org/officeDocument/2006/relationships/hyperlink" Target="http://tyhughes.net/moosepond/files/ssg/lncr.pdf" TargetMode="External" /><Relationship Id="rId18" Type="http://schemas.openxmlformats.org/officeDocument/2006/relationships/hyperlink" Target="http://tyhughes.net/moosepond/files/ssg/low.pdf" TargetMode="External" /><Relationship Id="rId19" Type="http://schemas.openxmlformats.org/officeDocument/2006/relationships/hyperlink" Target="http://tyhughes.net/moosepond/files/ssg/mmc.pdf" TargetMode="External" /><Relationship Id="rId20" Type="http://schemas.openxmlformats.org/officeDocument/2006/relationships/hyperlink" Target="http://tyhughes.net/moosepond/files/ssg/mxim.pdf" TargetMode="External" /><Relationship Id="rId21" Type="http://schemas.openxmlformats.org/officeDocument/2006/relationships/hyperlink" Target="http://tyhughes.net/moosepond/files/ssg/orly.pdf" TargetMode="External" /><Relationship Id="rId22" Type="http://schemas.openxmlformats.org/officeDocument/2006/relationships/hyperlink" Target="http://tyhughes.net/moosepond/files/ssg/pdco.pdf" TargetMode="External" /><Relationship Id="rId23" Type="http://schemas.openxmlformats.org/officeDocument/2006/relationships/hyperlink" Target="http://tyhughes.net/moosepond/files/ssg/pfe.pdf" TargetMode="External" /><Relationship Id="rId24" Type="http://schemas.openxmlformats.org/officeDocument/2006/relationships/hyperlink" Target="http://tyhughes.net/moosepond/files/ssg/utsi.pdf" TargetMode="External" /><Relationship Id="rId25" Type="http://schemas.openxmlformats.org/officeDocument/2006/relationships/hyperlink" Target="http://tyhughes.net/moosepond/files/ssg/jkhy.pdf" TargetMode="External" /><Relationship Id="rId26" Type="http://schemas.openxmlformats.org/officeDocument/2006/relationships/hyperlink" Target="http://tyhughes.net/moosepond/files/ssg/wmt.pdf" TargetMode="External" /><Relationship Id="rId27" Type="http://schemas.openxmlformats.org/officeDocument/2006/relationships/hyperlink" Target="http://tyhughes.net/moosepond/files/ssg/cop_20051112.pdf" TargetMode="External" /><Relationship Id="rId28" Type="http://schemas.openxmlformats.org/officeDocument/2006/relationships/hyperlink" Target="http://tyhughes.net/moosepond/files/ssg/snv_20051112.pdf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0"/>
  <sheetViews>
    <sheetView showZeros="0" tabSelected="1" workbookViewId="0" topLeftCell="A1">
      <selection activeCell="B2" sqref="B2"/>
    </sheetView>
  </sheetViews>
  <sheetFormatPr defaultColWidth="9.140625" defaultRowHeight="12.75"/>
  <cols>
    <col min="1" max="1" width="9.140625" style="8" customWidth="1"/>
    <col min="2" max="2" width="26.8515625" style="8" customWidth="1"/>
    <col min="3" max="3" width="22.28125" style="8" bestFit="1" customWidth="1"/>
    <col min="4" max="4" width="6.57421875" style="10" customWidth="1"/>
    <col min="5" max="5" width="8.57421875" style="11" bestFit="1" customWidth="1"/>
    <col min="6" max="6" width="9.28125" style="11" bestFit="1" customWidth="1"/>
    <col min="7" max="7" width="8.7109375" style="12" bestFit="1" customWidth="1"/>
    <col min="8" max="8" width="9.140625" style="8" customWidth="1"/>
    <col min="9" max="9" width="9.00390625" style="13" customWidth="1"/>
    <col min="10" max="10" width="9.28125" style="14" bestFit="1" customWidth="1"/>
    <col min="11" max="16384" width="9.140625" style="8" customWidth="1"/>
  </cols>
  <sheetData>
    <row r="2" spans="1:12" s="1" customFormat="1" ht="38.25">
      <c r="A2" s="1" t="s">
        <v>82</v>
      </c>
      <c r="B2" s="1" t="s">
        <v>0</v>
      </c>
      <c r="C2" s="1" t="s">
        <v>75</v>
      </c>
      <c r="D2" s="2" t="s">
        <v>74</v>
      </c>
      <c r="E2" s="3" t="s">
        <v>83</v>
      </c>
      <c r="F2" s="4" t="s">
        <v>92</v>
      </c>
      <c r="G2" s="5" t="s">
        <v>90</v>
      </c>
      <c r="H2" s="1" t="s">
        <v>81</v>
      </c>
      <c r="I2" s="6" t="s">
        <v>84</v>
      </c>
      <c r="J2" s="7" t="s">
        <v>85</v>
      </c>
      <c r="K2" s="1" t="s">
        <v>87</v>
      </c>
      <c r="L2" s="1" t="s">
        <v>88</v>
      </c>
    </row>
    <row r="3" ht="12.75">
      <c r="B3" s="9" t="s">
        <v>89</v>
      </c>
    </row>
    <row r="4" spans="1:16" ht="12.75">
      <c r="A4" s="15" t="s">
        <v>29</v>
      </c>
      <c r="B4" s="8" t="s">
        <v>1</v>
      </c>
      <c r="C4" s="16" t="s">
        <v>30</v>
      </c>
      <c r="D4" s="10">
        <v>55.15</v>
      </c>
      <c r="E4" s="11">
        <v>26.799</v>
      </c>
      <c r="F4" s="17">
        <v>3</v>
      </c>
      <c r="G4" s="18">
        <f>-F4*D4</f>
        <v>-165.45</v>
      </c>
      <c r="H4" s="19">
        <f>F4+E4</f>
        <v>29.799</v>
      </c>
      <c r="I4" s="13">
        <f>H4*D4</f>
        <v>1643.41485</v>
      </c>
      <c r="J4" s="20">
        <f>I4/$I$37</f>
        <v>0.05068081271355123</v>
      </c>
      <c r="K4" s="21">
        <v>0.154</v>
      </c>
      <c r="L4" s="22">
        <v>69.4</v>
      </c>
      <c r="M4" s="23">
        <v>16.3</v>
      </c>
      <c r="N4" s="22">
        <v>69.4</v>
      </c>
      <c r="O4" s="24">
        <v>0.048</v>
      </c>
      <c r="P4" s="25" t="s">
        <v>31</v>
      </c>
    </row>
    <row r="5" spans="1:16" ht="12.75">
      <c r="A5" s="15" t="s">
        <v>32</v>
      </c>
      <c r="B5" s="8" t="s">
        <v>2</v>
      </c>
      <c r="C5" s="16" t="s">
        <v>33</v>
      </c>
      <c r="D5" s="10">
        <v>81.1</v>
      </c>
      <c r="E5" s="11">
        <v>15.884</v>
      </c>
      <c r="F5" s="17"/>
      <c r="G5" s="18">
        <f aca="true" t="shared" si="0" ref="G5:G33">-F5*D5</f>
        <v>0</v>
      </c>
      <c r="H5" s="19">
        <f>F5+E5</f>
        <v>15.884</v>
      </c>
      <c r="I5" s="13">
        <f aca="true" t="shared" si="1" ref="I5:I29">H5*D5</f>
        <v>1288.1924</v>
      </c>
      <c r="J5" s="20">
        <f>I5/$I$37</f>
        <v>0.0397262065408622</v>
      </c>
      <c r="K5" s="26">
        <v>0.12</v>
      </c>
      <c r="L5" s="27">
        <v>78.2</v>
      </c>
      <c r="M5" s="23">
        <v>25.9</v>
      </c>
      <c r="N5" s="27">
        <v>78.2</v>
      </c>
      <c r="O5" s="24">
        <v>0.04</v>
      </c>
      <c r="P5" s="28" t="s">
        <v>34</v>
      </c>
    </row>
    <row r="6" spans="1:16" ht="12.75">
      <c r="A6" s="29" t="s">
        <v>35</v>
      </c>
      <c r="B6" s="30" t="s">
        <v>3</v>
      </c>
      <c r="C6" s="31" t="s">
        <v>36</v>
      </c>
      <c r="D6" s="32">
        <v>41.75</v>
      </c>
      <c r="E6" s="33">
        <v>34.184</v>
      </c>
      <c r="F6" s="34">
        <v>5</v>
      </c>
      <c r="G6" s="18">
        <f t="shared" si="0"/>
        <v>-208.75</v>
      </c>
      <c r="H6" s="35">
        <f>F6+E6</f>
        <v>39.184</v>
      </c>
      <c r="I6" s="36">
        <f t="shared" si="1"/>
        <v>1635.9319999999998</v>
      </c>
      <c r="J6" s="37">
        <f>I6/$I$37</f>
        <v>0.050450051187078716</v>
      </c>
      <c r="K6" s="38">
        <v>0.154</v>
      </c>
      <c r="L6" s="39">
        <v>91.8</v>
      </c>
      <c r="M6" s="40">
        <v>22.3</v>
      </c>
      <c r="N6" s="39">
        <v>91.8</v>
      </c>
      <c r="O6" s="41">
        <v>0.045</v>
      </c>
      <c r="P6" s="42" t="s">
        <v>31</v>
      </c>
    </row>
    <row r="7" spans="1:16" ht="12.75">
      <c r="A7" s="15" t="s">
        <v>37</v>
      </c>
      <c r="B7" s="8" t="s">
        <v>4</v>
      </c>
      <c r="C7" s="43" t="s">
        <v>38</v>
      </c>
      <c r="D7" s="10">
        <v>55.55</v>
      </c>
      <c r="E7" s="11">
        <v>20.951</v>
      </c>
      <c r="F7" s="44"/>
      <c r="G7" s="18">
        <f t="shared" si="0"/>
        <v>0</v>
      </c>
      <c r="H7" s="19">
        <f>F7+E7</f>
        <v>20.951</v>
      </c>
      <c r="I7" s="13">
        <f t="shared" si="1"/>
        <v>1163.82805</v>
      </c>
      <c r="J7" s="20">
        <f>I7/$I$37</f>
        <v>0.03589096899838014</v>
      </c>
      <c r="K7" s="21">
        <v>0.114</v>
      </c>
      <c r="L7" s="22">
        <v>75.8</v>
      </c>
      <c r="M7" s="23">
        <v>24.6</v>
      </c>
      <c r="N7" s="22">
        <v>75.8</v>
      </c>
      <c r="O7" s="24">
        <v>0.036</v>
      </c>
      <c r="P7" s="28" t="s">
        <v>34</v>
      </c>
    </row>
    <row r="8" spans="1:16" ht="12.75">
      <c r="A8" s="15" t="s">
        <v>39</v>
      </c>
      <c r="B8" s="8" t="s">
        <v>5</v>
      </c>
      <c r="C8" s="43" t="s">
        <v>28</v>
      </c>
      <c r="D8" s="10">
        <v>80.82</v>
      </c>
      <c r="E8" s="11">
        <v>11.542</v>
      </c>
      <c r="F8" s="17"/>
      <c r="G8" s="18">
        <f t="shared" si="0"/>
        <v>0</v>
      </c>
      <c r="H8" s="19">
        <f>F8+E8</f>
        <v>11.542</v>
      </c>
      <c r="I8" s="13">
        <f t="shared" si="1"/>
        <v>932.8244399999999</v>
      </c>
      <c r="J8" s="20">
        <f>I8/$I$37</f>
        <v>0.028767113025821387</v>
      </c>
      <c r="K8" s="21">
        <v>0.112</v>
      </c>
      <c r="L8" s="22">
        <v>70.5</v>
      </c>
      <c r="M8" s="23">
        <v>11</v>
      </c>
      <c r="N8" s="22">
        <v>70.5</v>
      </c>
      <c r="O8" s="24">
        <v>0.028</v>
      </c>
      <c r="P8" s="28" t="s">
        <v>34</v>
      </c>
    </row>
    <row r="9" spans="1:16" ht="12.75">
      <c r="A9" s="29" t="s">
        <v>40</v>
      </c>
      <c r="B9" s="30" t="s">
        <v>6</v>
      </c>
      <c r="C9" s="31" t="s">
        <v>41</v>
      </c>
      <c r="D9" s="32">
        <v>61.22</v>
      </c>
      <c r="E9" s="33">
        <v>18.38</v>
      </c>
      <c r="F9" s="34"/>
      <c r="G9" s="18">
        <f t="shared" si="0"/>
        <v>0</v>
      </c>
      <c r="H9" s="35">
        <f>F9+E9</f>
        <v>18.38</v>
      </c>
      <c r="I9" s="36">
        <f t="shared" si="1"/>
        <v>1125.2235999999998</v>
      </c>
      <c r="J9" s="37">
        <f>I9/$I$37</f>
        <v>0.0347004571198002</v>
      </c>
      <c r="K9" s="38">
        <v>0.127</v>
      </c>
      <c r="L9" s="39">
        <v>72.4</v>
      </c>
      <c r="M9" s="40">
        <v>18.7</v>
      </c>
      <c r="N9" s="39">
        <v>72.4</v>
      </c>
      <c r="O9" s="41">
        <v>0.036</v>
      </c>
      <c r="P9" s="45" t="s">
        <v>34</v>
      </c>
    </row>
    <row r="10" spans="1:16" ht="12.75">
      <c r="A10" s="15" t="s">
        <v>42</v>
      </c>
      <c r="B10" s="8" t="s">
        <v>7</v>
      </c>
      <c r="C10" s="16" t="s">
        <v>43</v>
      </c>
      <c r="D10" s="10">
        <v>56.63</v>
      </c>
      <c r="E10" s="11">
        <v>19.134</v>
      </c>
      <c r="F10" s="44">
        <v>10</v>
      </c>
      <c r="G10" s="18">
        <f t="shared" si="0"/>
        <v>-566.3000000000001</v>
      </c>
      <c r="H10" s="19">
        <f>F10+E10</f>
        <v>29.134</v>
      </c>
      <c r="I10" s="13">
        <f t="shared" si="1"/>
        <v>1649.85842</v>
      </c>
      <c r="J10" s="20">
        <f>I10/$I$37</f>
        <v>0.05087952417364097</v>
      </c>
      <c r="K10" s="26">
        <v>0.139</v>
      </c>
      <c r="L10" s="27">
        <v>40.9</v>
      </c>
      <c r="M10" s="23">
        <v>10</v>
      </c>
      <c r="N10" s="27">
        <v>40.9</v>
      </c>
      <c r="O10" s="24">
        <v>0.035</v>
      </c>
      <c r="P10" s="28" t="s">
        <v>34</v>
      </c>
    </row>
    <row r="11" spans="1:16" ht="12.75">
      <c r="A11" s="46" t="s">
        <v>44</v>
      </c>
      <c r="B11" s="8" t="s">
        <v>8</v>
      </c>
      <c r="C11" s="43" t="s">
        <v>28</v>
      </c>
      <c r="D11" s="10">
        <v>33.62</v>
      </c>
      <c r="E11" s="11">
        <v>55.286</v>
      </c>
      <c r="F11" s="17"/>
      <c r="G11" s="18">
        <f t="shared" si="0"/>
        <v>0</v>
      </c>
      <c r="H11" s="19">
        <f>F11+E11</f>
        <v>55.286</v>
      </c>
      <c r="I11" s="13">
        <f t="shared" si="1"/>
        <v>1858.7153199999998</v>
      </c>
      <c r="J11" s="20">
        <f>I11/$I$37</f>
        <v>0.05732040392645134</v>
      </c>
      <c r="K11" s="47">
        <v>0.171</v>
      </c>
      <c r="L11" s="27">
        <v>77.5</v>
      </c>
      <c r="M11" s="23">
        <v>15.7</v>
      </c>
      <c r="N11" s="27">
        <v>77.5</v>
      </c>
      <c r="O11" s="24">
        <v>0.054</v>
      </c>
      <c r="P11" s="25" t="s">
        <v>31</v>
      </c>
    </row>
    <row r="12" spans="1:16" ht="12.75">
      <c r="A12" s="29" t="s">
        <v>45</v>
      </c>
      <c r="B12" s="30" t="s">
        <v>9</v>
      </c>
      <c r="C12" s="48" t="s">
        <v>46</v>
      </c>
      <c r="D12" s="32">
        <v>36.3</v>
      </c>
      <c r="E12" s="33">
        <v>29.955</v>
      </c>
      <c r="F12" s="34"/>
      <c r="G12" s="18">
        <f t="shared" si="0"/>
        <v>0</v>
      </c>
      <c r="H12" s="35">
        <f>F12+E12</f>
        <v>29.955</v>
      </c>
      <c r="I12" s="36">
        <f t="shared" si="1"/>
        <v>1087.3664999999999</v>
      </c>
      <c r="J12" s="37">
        <f>I12/$I$37</f>
        <v>0.03353299255966301</v>
      </c>
      <c r="K12" s="38">
        <v>0.144</v>
      </c>
      <c r="L12" s="39">
        <v>74</v>
      </c>
      <c r="M12" s="40">
        <v>24.2</v>
      </c>
      <c r="N12" s="39">
        <v>74</v>
      </c>
      <c r="O12" s="41">
        <v>0.034</v>
      </c>
      <c r="P12" s="42" t="s">
        <v>31</v>
      </c>
    </row>
    <row r="13" spans="1:16" ht="12.75">
      <c r="A13" s="15" t="s">
        <v>47</v>
      </c>
      <c r="B13" s="8" t="s">
        <v>10</v>
      </c>
      <c r="C13" s="43" t="s">
        <v>48</v>
      </c>
      <c r="D13" s="10">
        <v>41.32</v>
      </c>
      <c r="E13" s="11">
        <v>30.996</v>
      </c>
      <c r="F13" s="44">
        <v>8</v>
      </c>
      <c r="G13" s="18">
        <f t="shared" si="0"/>
        <v>-330.56</v>
      </c>
      <c r="H13" s="19">
        <f>F13+E13</f>
        <v>38.995999999999995</v>
      </c>
      <c r="I13" s="13">
        <f t="shared" si="1"/>
        <v>1611.3147199999999</v>
      </c>
      <c r="J13" s="20">
        <f>I13/$I$37</f>
        <v>0.04969088574738645</v>
      </c>
      <c r="K13" s="49">
        <v>0.195</v>
      </c>
      <c r="L13" s="22">
        <v>74.6</v>
      </c>
      <c r="M13" s="23">
        <v>13.6</v>
      </c>
      <c r="N13" s="22">
        <v>74.6</v>
      </c>
      <c r="O13" s="24">
        <v>0.04</v>
      </c>
      <c r="P13" s="25" t="s">
        <v>31</v>
      </c>
    </row>
    <row r="14" spans="1:16" ht="12.75">
      <c r="A14" s="46" t="s">
        <v>49</v>
      </c>
      <c r="B14" s="50" t="s">
        <v>11</v>
      </c>
      <c r="C14" s="43" t="s">
        <v>50</v>
      </c>
      <c r="D14" s="10">
        <v>44.63</v>
      </c>
      <c r="E14" s="11">
        <v>36.092</v>
      </c>
      <c r="F14" s="17">
        <f>-E14</f>
        <v>-36.092</v>
      </c>
      <c r="G14" s="18">
        <f t="shared" si="0"/>
        <v>1610.78596</v>
      </c>
      <c r="H14" s="19">
        <f>F14+E14</f>
        <v>0</v>
      </c>
      <c r="I14" s="13">
        <f t="shared" si="1"/>
        <v>0</v>
      </c>
      <c r="J14" s="20">
        <f>I14/$I$37</f>
        <v>0</v>
      </c>
      <c r="K14" s="26">
        <v>0.105</v>
      </c>
      <c r="L14" s="27">
        <v>70.8</v>
      </c>
      <c r="M14" s="23">
        <v>19</v>
      </c>
      <c r="N14" s="27">
        <v>70.8</v>
      </c>
      <c r="O14" s="24">
        <v>0.051</v>
      </c>
      <c r="P14" s="28" t="s">
        <v>34</v>
      </c>
    </row>
    <row r="15" spans="1:16" ht="12.75">
      <c r="A15" s="29" t="s">
        <v>51</v>
      </c>
      <c r="B15" s="30" t="s">
        <v>12</v>
      </c>
      <c r="C15" s="31" t="s">
        <v>52</v>
      </c>
      <c r="D15" s="32">
        <v>53.39</v>
      </c>
      <c r="E15" s="33">
        <v>19.873</v>
      </c>
      <c r="F15" s="34"/>
      <c r="G15" s="18">
        <f t="shared" si="0"/>
        <v>0</v>
      </c>
      <c r="H15" s="35">
        <f>F15+E15</f>
        <v>19.873</v>
      </c>
      <c r="I15" s="36">
        <f t="shared" si="1"/>
        <v>1061.0194700000002</v>
      </c>
      <c r="J15" s="37">
        <f>I15/$I$37</f>
        <v>0.03272048384161881</v>
      </c>
      <c r="K15" s="38">
        <v>0.1</v>
      </c>
      <c r="L15" s="39">
        <v>79.1</v>
      </c>
      <c r="M15" s="40">
        <v>15.1</v>
      </c>
      <c r="N15" s="39">
        <v>79.1</v>
      </c>
      <c r="O15" s="41">
        <v>0.032</v>
      </c>
      <c r="P15" s="45" t="s">
        <v>34</v>
      </c>
    </row>
    <row r="16" spans="1:16" ht="12.75">
      <c r="A16" s="15" t="s">
        <v>53</v>
      </c>
      <c r="B16" s="8" t="s">
        <v>13</v>
      </c>
      <c r="C16" s="16" t="s">
        <v>54</v>
      </c>
      <c r="D16" s="10">
        <v>25.13</v>
      </c>
      <c r="E16" s="11">
        <v>44.78256</v>
      </c>
      <c r="F16" s="44"/>
      <c r="G16" s="18">
        <f t="shared" si="0"/>
        <v>0</v>
      </c>
      <c r="H16" s="19">
        <f>F16+E16</f>
        <v>44.78256</v>
      </c>
      <c r="I16" s="13">
        <f t="shared" si="1"/>
        <v>1125.3857328</v>
      </c>
      <c r="J16" s="20">
        <f>I16/$I$37</f>
        <v>0.03470545708805017</v>
      </c>
      <c r="K16" s="26">
        <v>0.138</v>
      </c>
      <c r="L16" s="27">
        <v>67.9</v>
      </c>
      <c r="M16" s="23">
        <v>16.6</v>
      </c>
      <c r="N16" s="27">
        <v>67.9</v>
      </c>
      <c r="O16" s="24">
        <v>0.034</v>
      </c>
      <c r="P16" s="25" t="s">
        <v>31</v>
      </c>
    </row>
    <row r="17" spans="1:16" ht="12.75">
      <c r="A17" s="51" t="s">
        <v>55</v>
      </c>
      <c r="B17" s="8" t="s">
        <v>14</v>
      </c>
      <c r="C17" s="16" t="s">
        <v>38</v>
      </c>
      <c r="D17" s="10">
        <v>39.61</v>
      </c>
      <c r="E17" s="11">
        <v>36.018</v>
      </c>
      <c r="F17" s="17"/>
      <c r="G17" s="18">
        <f t="shared" si="0"/>
        <v>0</v>
      </c>
      <c r="H17" s="19">
        <f>F17+E17</f>
        <v>36.018</v>
      </c>
      <c r="I17" s="13">
        <f t="shared" si="1"/>
        <v>1426.67298</v>
      </c>
      <c r="J17" s="20">
        <f>I17/$I$37</f>
        <v>0.04399677056761658</v>
      </c>
      <c r="K17" s="21">
        <v>0.147</v>
      </c>
      <c r="L17" s="22">
        <v>64.1</v>
      </c>
      <c r="M17" s="52">
        <v>12</v>
      </c>
      <c r="N17" s="22">
        <v>64.1</v>
      </c>
      <c r="O17" s="53">
        <v>0.045</v>
      </c>
      <c r="P17" s="25" t="s">
        <v>31</v>
      </c>
    </row>
    <row r="18" spans="1:16" ht="12.75">
      <c r="A18" s="29" t="s">
        <v>56</v>
      </c>
      <c r="B18" s="30" t="s">
        <v>15</v>
      </c>
      <c r="C18" s="31" t="s">
        <v>30</v>
      </c>
      <c r="D18" s="32">
        <v>18.96</v>
      </c>
      <c r="E18" s="33">
        <v>73.222</v>
      </c>
      <c r="F18" s="34">
        <v>12</v>
      </c>
      <c r="G18" s="18">
        <f t="shared" si="0"/>
        <v>-227.52</v>
      </c>
      <c r="H18" s="35">
        <f>F18+E18</f>
        <v>85.222</v>
      </c>
      <c r="I18" s="36">
        <f t="shared" si="1"/>
        <v>1615.80912</v>
      </c>
      <c r="J18" s="37">
        <f>I18/$I$37</f>
        <v>0.04982948729687335</v>
      </c>
      <c r="K18" s="54">
        <v>0.171</v>
      </c>
      <c r="L18" s="39">
        <v>63.1</v>
      </c>
      <c r="M18" s="40">
        <v>23.4</v>
      </c>
      <c r="N18" s="39">
        <v>63.1</v>
      </c>
      <c r="O18" s="41">
        <v>0.043</v>
      </c>
      <c r="P18" s="55" t="s">
        <v>31</v>
      </c>
    </row>
    <row r="19" spans="1:16" ht="12.75">
      <c r="A19" s="15" t="s">
        <v>57</v>
      </c>
      <c r="B19" s="8" t="s">
        <v>16</v>
      </c>
      <c r="C19" s="43" t="s">
        <v>41</v>
      </c>
      <c r="D19" s="10">
        <v>60.92</v>
      </c>
      <c r="E19" s="11">
        <v>17.036</v>
      </c>
      <c r="F19" s="44"/>
      <c r="G19" s="18">
        <f t="shared" si="0"/>
        <v>0</v>
      </c>
      <c r="H19" s="19">
        <f>F19+E19</f>
        <v>17.036</v>
      </c>
      <c r="I19" s="13">
        <f t="shared" si="1"/>
        <v>1037.83312</v>
      </c>
      <c r="J19" s="20">
        <f>I19/$I$37</f>
        <v>0.032005446453547956</v>
      </c>
      <c r="K19" s="21">
        <v>0.11</v>
      </c>
      <c r="L19" s="22">
        <v>84.7</v>
      </c>
      <c r="M19" s="23">
        <v>17.5</v>
      </c>
      <c r="N19" s="22">
        <v>84.7</v>
      </c>
      <c r="O19" s="24">
        <v>0.033</v>
      </c>
      <c r="P19" s="28" t="s">
        <v>34</v>
      </c>
    </row>
    <row r="20" spans="1:16" ht="12.75">
      <c r="A20" s="15" t="s">
        <v>58</v>
      </c>
      <c r="B20" s="50" t="s">
        <v>17</v>
      </c>
      <c r="C20" s="43" t="s">
        <v>59</v>
      </c>
      <c r="D20" s="10">
        <v>69.13</v>
      </c>
      <c r="E20" s="11">
        <v>15.462216</v>
      </c>
      <c r="F20" s="17">
        <f>-E20</f>
        <v>-15.462216</v>
      </c>
      <c r="G20" s="18">
        <f t="shared" si="0"/>
        <v>1068.9029920799999</v>
      </c>
      <c r="H20" s="19">
        <f>F20+E20</f>
        <v>0</v>
      </c>
      <c r="I20" s="13">
        <f t="shared" si="1"/>
        <v>0</v>
      </c>
      <c r="J20" s="20">
        <f>I20/$I$37</f>
        <v>0</v>
      </c>
      <c r="K20" s="21">
        <v>0.075</v>
      </c>
      <c r="L20" s="22">
        <v>70.1</v>
      </c>
      <c r="M20" s="23">
        <v>11.4</v>
      </c>
      <c r="N20" s="22">
        <v>70.1</v>
      </c>
      <c r="O20" s="24">
        <v>0.034</v>
      </c>
      <c r="P20" s="28" t="s">
        <v>34</v>
      </c>
    </row>
    <row r="21" spans="1:16" ht="12.75">
      <c r="A21" s="29" t="s">
        <v>60</v>
      </c>
      <c r="B21" s="56" t="s">
        <v>18</v>
      </c>
      <c r="C21" s="31" t="s">
        <v>61</v>
      </c>
      <c r="D21" s="32">
        <v>43.68</v>
      </c>
      <c r="E21" s="33">
        <v>24.794</v>
      </c>
      <c r="F21" s="34">
        <f>-E21</f>
        <v>-24.794</v>
      </c>
      <c r="G21" s="18">
        <f t="shared" si="0"/>
        <v>1083.00192</v>
      </c>
      <c r="H21" s="35">
        <f>F21+E21</f>
        <v>0</v>
      </c>
      <c r="I21" s="36">
        <f t="shared" si="1"/>
        <v>0</v>
      </c>
      <c r="J21" s="37">
        <f>I21/$I$37</f>
        <v>0</v>
      </c>
      <c r="K21" s="38">
        <v>0.084</v>
      </c>
      <c r="L21" s="39">
        <v>82.7</v>
      </c>
      <c r="M21" s="40">
        <v>20.7</v>
      </c>
      <c r="N21" s="39">
        <v>82.7</v>
      </c>
      <c r="O21" s="41">
        <v>0.035</v>
      </c>
      <c r="P21" s="45" t="s">
        <v>34</v>
      </c>
    </row>
    <row r="22" spans="1:16" ht="12.75">
      <c r="A22" s="15" t="s">
        <v>62</v>
      </c>
      <c r="B22" s="8" t="s">
        <v>19</v>
      </c>
      <c r="C22" s="43" t="s">
        <v>63</v>
      </c>
      <c r="D22" s="10">
        <v>61.97</v>
      </c>
      <c r="E22" s="11">
        <v>20.06749</v>
      </c>
      <c r="F22" s="44">
        <v>6</v>
      </c>
      <c r="G22" s="18">
        <f t="shared" si="0"/>
        <v>-371.82</v>
      </c>
      <c r="H22" s="19">
        <f>F22+E22</f>
        <v>26.06749</v>
      </c>
      <c r="I22" s="13">
        <f t="shared" si="1"/>
        <v>1615.4023553</v>
      </c>
      <c r="J22" s="20">
        <f>I22/$I$37</f>
        <v>0.04981694319361228</v>
      </c>
      <c r="K22" s="26">
        <v>0.14</v>
      </c>
      <c r="L22" s="27">
        <v>76.1</v>
      </c>
      <c r="M22" s="23">
        <v>17.9</v>
      </c>
      <c r="N22" s="27">
        <v>76.1</v>
      </c>
      <c r="O22" s="24">
        <v>0.039</v>
      </c>
      <c r="P22" s="25" t="s">
        <v>31</v>
      </c>
    </row>
    <row r="23" spans="1:16" ht="12.75">
      <c r="A23" s="15" t="s">
        <v>64</v>
      </c>
      <c r="B23" s="8" t="s">
        <v>20</v>
      </c>
      <c r="C23" s="43" t="s">
        <v>38</v>
      </c>
      <c r="D23" s="10">
        <v>29.23</v>
      </c>
      <c r="E23" s="11">
        <v>32.608</v>
      </c>
      <c r="F23" s="17"/>
      <c r="G23" s="18">
        <f t="shared" si="0"/>
        <v>0</v>
      </c>
      <c r="H23" s="19">
        <f>F23+E23</f>
        <v>32.608</v>
      </c>
      <c r="I23" s="13">
        <f t="shared" si="1"/>
        <v>953.1318399999999</v>
      </c>
      <c r="J23" s="20">
        <f>I23/$I$37</f>
        <v>0.02939336727690058</v>
      </c>
      <c r="K23" s="26">
        <v>0.172</v>
      </c>
      <c r="L23" s="27">
        <v>49.5</v>
      </c>
      <c r="M23" s="23">
        <v>16.6</v>
      </c>
      <c r="N23" s="27">
        <v>49.5</v>
      </c>
      <c r="O23" s="24">
        <v>0.03</v>
      </c>
      <c r="P23" s="28" t="s">
        <v>34</v>
      </c>
    </row>
    <row r="24" spans="1:16" ht="12.75">
      <c r="A24" s="29" t="s">
        <v>65</v>
      </c>
      <c r="B24" s="30" t="s">
        <v>21</v>
      </c>
      <c r="C24" s="48" t="s">
        <v>54</v>
      </c>
      <c r="D24" s="32">
        <v>36.04</v>
      </c>
      <c r="E24" s="33">
        <v>34.09</v>
      </c>
      <c r="F24" s="34"/>
      <c r="G24" s="18">
        <f t="shared" si="0"/>
        <v>0</v>
      </c>
      <c r="H24" s="35">
        <f>F24+E24</f>
        <v>34.09</v>
      </c>
      <c r="I24" s="36">
        <f t="shared" si="1"/>
        <v>1228.6036000000001</v>
      </c>
      <c r="J24" s="37">
        <f>I24/$I$37</f>
        <v>0.03788856413874733</v>
      </c>
      <c r="K24" s="54">
        <v>0.184</v>
      </c>
      <c r="L24" s="39">
        <v>68.1</v>
      </c>
      <c r="M24" s="40">
        <v>24.8</v>
      </c>
      <c r="N24" s="39">
        <v>68.1</v>
      </c>
      <c r="O24" s="41">
        <v>0.04</v>
      </c>
      <c r="P24" s="42" t="s">
        <v>31</v>
      </c>
    </row>
    <row r="25" spans="1:16" ht="12.75">
      <c r="A25" s="15" t="s">
        <v>66</v>
      </c>
      <c r="B25" s="57" t="s">
        <v>22</v>
      </c>
      <c r="C25" s="16" t="s">
        <v>67</v>
      </c>
      <c r="D25" s="10">
        <v>30.89</v>
      </c>
      <c r="E25" s="11">
        <v>36.614</v>
      </c>
      <c r="F25" s="44">
        <f>-E25</f>
        <v>-36.614</v>
      </c>
      <c r="G25" s="18">
        <f t="shared" si="0"/>
        <v>1131.0064599999998</v>
      </c>
      <c r="H25" s="19">
        <f>F25+E25</f>
        <v>0</v>
      </c>
      <c r="I25" s="13">
        <f t="shared" si="1"/>
        <v>0</v>
      </c>
      <c r="J25" s="20">
        <f>I25/$I$37</f>
        <v>0</v>
      </c>
      <c r="K25" s="26">
        <v>0.075</v>
      </c>
      <c r="L25" s="27">
        <v>79.3</v>
      </c>
      <c r="M25" s="23">
        <v>21.9</v>
      </c>
      <c r="N25" s="27">
        <v>79.3</v>
      </c>
      <c r="O25" s="24">
        <v>0.035</v>
      </c>
      <c r="P25" s="28" t="s">
        <v>34</v>
      </c>
    </row>
    <row r="26" spans="1:16" ht="12.75">
      <c r="A26" s="15" t="s">
        <v>68</v>
      </c>
      <c r="B26" s="8" t="s">
        <v>23</v>
      </c>
      <c r="C26" s="43" t="s">
        <v>41</v>
      </c>
      <c r="D26" s="10">
        <v>42.93</v>
      </c>
      <c r="E26" s="11">
        <v>23.61</v>
      </c>
      <c r="F26" s="17"/>
      <c r="G26" s="18">
        <f t="shared" si="0"/>
        <v>0</v>
      </c>
      <c r="H26" s="19">
        <f>F26+E26</f>
        <v>23.61</v>
      </c>
      <c r="I26" s="13">
        <f t="shared" si="1"/>
        <v>1013.5772999999999</v>
      </c>
      <c r="J26" s="20">
        <f>I26/$I$37</f>
        <v>0.03125742797809508</v>
      </c>
      <c r="K26" s="26">
        <v>0.102</v>
      </c>
      <c r="L26" s="27">
        <v>73.5</v>
      </c>
      <c r="M26" s="23">
        <v>26.6</v>
      </c>
      <c r="N26" s="27">
        <v>73.5</v>
      </c>
      <c r="O26" s="24">
        <v>0.031</v>
      </c>
      <c r="P26" s="28" t="s">
        <v>34</v>
      </c>
    </row>
    <row r="27" spans="1:16" ht="12.75">
      <c r="A27" s="29" t="s">
        <v>69</v>
      </c>
      <c r="B27" s="30" t="s">
        <v>24</v>
      </c>
      <c r="C27" s="48" t="s">
        <v>70</v>
      </c>
      <c r="D27" s="32">
        <v>22.43</v>
      </c>
      <c r="E27" s="33">
        <v>56.512</v>
      </c>
      <c r="F27" s="34">
        <v>16</v>
      </c>
      <c r="G27" s="18">
        <f t="shared" si="0"/>
        <v>-358.88</v>
      </c>
      <c r="H27" s="35">
        <f>F27+E27</f>
        <v>72.512</v>
      </c>
      <c r="I27" s="36">
        <f t="shared" si="1"/>
        <v>1626.44416</v>
      </c>
      <c r="J27" s="37">
        <f>I27/$I$37</f>
        <v>0.05015745833257449</v>
      </c>
      <c r="K27" s="38">
        <v>0.178</v>
      </c>
      <c r="L27" s="39">
        <v>76.2</v>
      </c>
      <c r="M27" s="40">
        <v>11.8</v>
      </c>
      <c r="N27" s="39">
        <v>76.2</v>
      </c>
      <c r="O27" s="41">
        <v>0.04</v>
      </c>
      <c r="P27" s="55" t="s">
        <v>31</v>
      </c>
    </row>
    <row r="28" spans="1:16" ht="12.75">
      <c r="A28" s="15" t="s">
        <v>71</v>
      </c>
      <c r="B28" s="8" t="s">
        <v>25</v>
      </c>
      <c r="C28" s="43" t="s">
        <v>72</v>
      </c>
      <c r="D28" s="10">
        <v>6.6</v>
      </c>
      <c r="E28" s="11">
        <v>49.111</v>
      </c>
      <c r="F28" s="44"/>
      <c r="G28" s="18">
        <f t="shared" si="0"/>
        <v>0</v>
      </c>
      <c r="H28" s="19">
        <f>F28+E28</f>
        <v>49.111</v>
      </c>
      <c r="I28" s="13">
        <f t="shared" si="1"/>
        <v>324.13259999999997</v>
      </c>
      <c r="J28" s="20">
        <f>I28/$I$37</f>
        <v>0.009995834949986253</v>
      </c>
      <c r="K28" s="26">
        <v>0.539</v>
      </c>
      <c r="L28" s="27">
        <v>42</v>
      </c>
      <c r="M28" s="23">
        <v>27.1</v>
      </c>
      <c r="N28" s="27">
        <v>42</v>
      </c>
      <c r="O28" s="24">
        <v>0.01</v>
      </c>
      <c r="P28" s="28" t="s">
        <v>34</v>
      </c>
    </row>
    <row r="29" spans="1:16" ht="12.75">
      <c r="A29" s="58" t="s">
        <v>73</v>
      </c>
      <c r="B29" s="30" t="s">
        <v>26</v>
      </c>
      <c r="C29" s="48" t="s">
        <v>41</v>
      </c>
      <c r="D29" s="32">
        <v>49</v>
      </c>
      <c r="E29" s="33">
        <v>29.344</v>
      </c>
      <c r="F29" s="34">
        <v>4</v>
      </c>
      <c r="G29" s="18">
        <f t="shared" si="0"/>
        <v>-196</v>
      </c>
      <c r="H29" s="35">
        <f>F29+E29</f>
        <v>33.344</v>
      </c>
      <c r="I29" s="36">
        <f t="shared" si="1"/>
        <v>1633.856</v>
      </c>
      <c r="J29" s="37">
        <f>I29/$I$37</f>
        <v>0.050386030001439965</v>
      </c>
      <c r="K29" s="54">
        <v>0.165</v>
      </c>
      <c r="L29" s="39">
        <v>85</v>
      </c>
      <c r="M29" s="40">
        <v>17.1</v>
      </c>
      <c r="N29" s="39">
        <v>85</v>
      </c>
      <c r="O29" s="41">
        <v>0.044</v>
      </c>
      <c r="P29" s="42" t="s">
        <v>31</v>
      </c>
    </row>
    <row r="30" spans="1:16" ht="12.75">
      <c r="A30" s="59"/>
      <c r="C30" s="43"/>
      <c r="F30" s="19"/>
      <c r="G30" s="18">
        <f t="shared" si="0"/>
        <v>0</v>
      </c>
      <c r="J30" s="20"/>
      <c r="K30" s="27"/>
      <c r="L30" s="27"/>
      <c r="M30" s="23"/>
      <c r="N30" s="27"/>
      <c r="O30" s="24"/>
      <c r="P30" s="24"/>
    </row>
    <row r="31" spans="1:16" ht="12.75">
      <c r="A31" s="59"/>
      <c r="B31" s="9" t="s">
        <v>86</v>
      </c>
      <c r="C31" s="43"/>
      <c r="F31" s="19"/>
      <c r="G31" s="18">
        <f t="shared" si="0"/>
        <v>0</v>
      </c>
      <c r="J31" s="20"/>
      <c r="K31" s="20"/>
      <c r="L31" s="27"/>
      <c r="M31" s="23"/>
      <c r="N31" s="27"/>
      <c r="O31" s="24"/>
      <c r="P31" s="24"/>
    </row>
    <row r="32" spans="1:16" ht="12.75">
      <c r="A32" s="60" t="s">
        <v>77</v>
      </c>
      <c r="B32" s="8" t="s">
        <v>78</v>
      </c>
      <c r="C32" s="16" t="s">
        <v>43</v>
      </c>
      <c r="D32" s="10">
        <v>63.6</v>
      </c>
      <c r="F32" s="17">
        <v>26</v>
      </c>
      <c r="G32" s="18">
        <f t="shared" si="0"/>
        <v>-1653.6000000000001</v>
      </c>
      <c r="H32" s="8">
        <f>F32+E32</f>
        <v>26</v>
      </c>
      <c r="I32" s="13">
        <f>H32*D32</f>
        <v>1653.6000000000001</v>
      </c>
      <c r="J32" s="20">
        <f>I32/$I$37</f>
        <v>0.05099490971687905</v>
      </c>
      <c r="K32" s="47">
        <v>0.147</v>
      </c>
      <c r="L32" s="27">
        <v>37.1</v>
      </c>
      <c r="M32" s="23"/>
      <c r="N32" s="27"/>
      <c r="O32" s="24">
        <v>0.04</v>
      </c>
      <c r="P32" s="24"/>
    </row>
    <row r="33" spans="1:16" ht="12.75">
      <c r="A33" s="60" t="s">
        <v>79</v>
      </c>
      <c r="B33" s="8" t="s">
        <v>80</v>
      </c>
      <c r="C33" s="43" t="s">
        <v>28</v>
      </c>
      <c r="D33" s="10">
        <v>45</v>
      </c>
      <c r="F33" s="17">
        <v>36</v>
      </c>
      <c r="G33" s="18">
        <f t="shared" si="0"/>
        <v>-1620</v>
      </c>
      <c r="H33" s="8">
        <f>F33+E33</f>
        <v>36</v>
      </c>
      <c r="I33" s="13">
        <f>H33*D33</f>
        <v>1620</v>
      </c>
      <c r="J33" s="20">
        <f>I33/$I$37</f>
        <v>0.049958728677639126</v>
      </c>
      <c r="K33" s="38">
        <v>0.187</v>
      </c>
      <c r="L33" s="27">
        <v>70.1</v>
      </c>
      <c r="M33" s="23"/>
      <c r="N33" s="27"/>
      <c r="O33" s="24">
        <v>0.04</v>
      </c>
      <c r="P33" s="24"/>
    </row>
    <row r="34" spans="1:16" ht="12.75">
      <c r="A34" s="59"/>
      <c r="C34" s="43"/>
      <c r="J34" s="20"/>
      <c r="K34" s="27"/>
      <c r="L34" s="27"/>
      <c r="M34" s="23"/>
      <c r="N34" s="27"/>
      <c r="O34" s="24"/>
      <c r="P34" s="24"/>
    </row>
    <row r="35" spans="1:16" ht="12.75">
      <c r="A35" s="59"/>
      <c r="B35" s="8" t="s">
        <v>76</v>
      </c>
      <c r="C35" s="43"/>
      <c r="D35" s="10">
        <v>1</v>
      </c>
      <c r="E35" s="11">
        <v>1299.81</v>
      </c>
      <c r="G35" s="12">
        <f>SUM(G4:G34)</f>
        <v>-805.1826679200005</v>
      </c>
      <c r="H35" s="61"/>
      <c r="I35" s="13">
        <f>E35+G35</f>
        <v>494.6273320799994</v>
      </c>
      <c r="J35" s="20">
        <f>I35/$I$37</f>
        <v>0.015253674493783455</v>
      </c>
      <c r="K35" s="27"/>
      <c r="L35" s="27"/>
      <c r="M35" s="23"/>
      <c r="N35" s="27"/>
      <c r="O35" s="24"/>
      <c r="P35" s="24"/>
    </row>
    <row r="36" spans="1:16" ht="12.75">
      <c r="A36" s="59"/>
      <c r="C36" s="43"/>
      <c r="J36" s="20"/>
      <c r="K36" s="27"/>
      <c r="L36" s="27"/>
      <c r="M36" s="23"/>
      <c r="N36" s="27"/>
      <c r="O36" s="24"/>
      <c r="P36" s="24"/>
    </row>
    <row r="37" spans="2:12" ht="12.75">
      <c r="B37" s="9" t="s">
        <v>91</v>
      </c>
      <c r="C37" s="9"/>
      <c r="D37" s="62" t="s">
        <v>27</v>
      </c>
      <c r="E37" s="63" t="s">
        <v>27</v>
      </c>
      <c r="F37" s="63"/>
      <c r="G37" s="64"/>
      <c r="H37" s="9"/>
      <c r="I37" s="65">
        <f>SUM(I4:I35)</f>
        <v>32426.765910179995</v>
      </c>
      <c r="J37" s="66">
        <f>SUM(J4:J35)</f>
        <v>1</v>
      </c>
      <c r="K37" s="54">
        <f>SUMPRODUCT(K4:K33,O4:O33)/1</f>
        <v>0.15096099999999996</v>
      </c>
      <c r="L37" s="22">
        <f>SUMPRODUCT(L4:L32,O4:O32)/1</f>
        <v>72.06019999999998</v>
      </c>
    </row>
    <row r="38" spans="2:12" ht="12.75">
      <c r="B38" s="8" t="s">
        <v>27</v>
      </c>
      <c r="I38" s="13">
        <v>32426.77</v>
      </c>
      <c r="K38" s="67"/>
      <c r="L38" s="68"/>
    </row>
    <row r="39" spans="11:12" ht="12.75">
      <c r="K39" s="67"/>
      <c r="L39" s="68"/>
    </row>
    <row r="40" ht="12.75">
      <c r="K40" s="14"/>
    </row>
  </sheetData>
  <conditionalFormatting sqref="K34:K36 N4:N36 K30 L4:L37">
    <cfRule type="cellIs" priority="1" dxfId="0" operator="greaterThan" stopIfTrue="1">
      <formula>65</formula>
    </cfRule>
    <cfRule type="cellIs" priority="2" dxfId="1" operator="lessThan" stopIfTrue="1">
      <formula>35</formula>
    </cfRule>
    <cfRule type="cellIs" priority="3" dxfId="2" operator="between" stopIfTrue="1">
      <formula>55</formula>
      <formula>65</formula>
    </cfRule>
  </conditionalFormatting>
  <conditionalFormatting sqref="K27:K29 K4:K25 K32:K33 K37">
    <cfRule type="cellIs" priority="4" dxfId="3" operator="greaterThan" stopIfTrue="1">
      <formula>0.15</formula>
    </cfRule>
    <cfRule type="cellIs" priority="5" dxfId="4" operator="lessThan" stopIfTrue="1">
      <formula>0.025</formula>
    </cfRule>
    <cfRule type="cellIs" priority="6" dxfId="5" operator="between" stopIfTrue="1">
      <formula>0.025</formula>
      <formula>0.1</formula>
    </cfRule>
  </conditionalFormatting>
  <conditionalFormatting sqref="K26">
    <cfRule type="cellIs" priority="7" dxfId="6" operator="greaterThan" stopIfTrue="1">
      <formula>0.15</formula>
    </cfRule>
    <cfRule type="cellIs" priority="8" dxfId="7" operator="lessThan" stopIfTrue="1">
      <formula>0.025</formula>
    </cfRule>
    <cfRule type="cellIs" priority="9" dxfId="8" operator="between" stopIfTrue="1">
      <formula>0.025</formula>
      <formula>0.1</formula>
    </cfRule>
  </conditionalFormatting>
  <hyperlinks>
    <hyperlink ref="A4" r:id="rId1" tooltip="Stock Selection Guide and PERT" display="ACS"/>
    <hyperlink ref="A17" r:id="rId2" tooltip="Stock Selection Guide and PERT" display="IFIN"/>
    <hyperlink ref="A5" r:id="rId3" tooltip="Stock Selection Guide and PERT" display="AMGN"/>
    <hyperlink ref="A6" r:id="rId4" tooltip="Stock Selection Guide and PERT" display="BBBY"/>
    <hyperlink ref="A7" r:id="rId5" tooltip="Stock Selection Guide and PERT" display="BRO"/>
    <hyperlink ref="A8" r:id="rId6" tooltip="Stock Selection Guide and PERT" display="COF"/>
    <hyperlink ref="A9" r:id="rId7" tooltip="Stock Selection Guide and PERT" display="CAH"/>
    <hyperlink ref="A10" r:id="rId8" tooltip="Stock Selection Guide and PERT" display="CVX"/>
    <hyperlink ref="A11" r:id="rId9" tooltip="Stock Selection Guide and PERT" display="CBH"/>
    <hyperlink ref="A12" r:id="rId10" tooltip="Stock Selection Guide and PERT" display="FDS"/>
    <hyperlink ref="A13" r:id="rId11" tooltip="Stock Selection Guide and PERT" display="FITB"/>
    <hyperlink ref="A14" r:id="rId12" tooltip="Stock Selection Guide and PERT" display="FISV"/>
    <hyperlink ref="A15" r:id="rId13" tooltip="Stock Selection Guide and PERT" display="HDI"/>
    <hyperlink ref="A16" r:id="rId14" tooltip="Stock Selection Guide and PERT" display="INTC"/>
    <hyperlink ref="A19" r:id="rId15" tooltip="Stock Selection Guide and PERT" display="JNJ"/>
    <hyperlink ref="A20" r:id="rId16" tooltip="Stock Selection Guide and PERT" display="JCI"/>
    <hyperlink ref="A21" r:id="rId17" tooltip="Stock Selection Guide and PERT" display="LNCR"/>
    <hyperlink ref="A22" r:id="rId18" tooltip="Stock Selection Guide and PERT" display="LOW"/>
    <hyperlink ref="A23" r:id="rId19" tooltip="Stock Selection Guide and PERT" display="MMC"/>
    <hyperlink ref="A24" r:id="rId20" tooltip="Stock Selection Guide and PERT" display="MXIM"/>
    <hyperlink ref="A25" r:id="rId21" tooltip="Stock Selection Guide and PERT" display="ORLY"/>
    <hyperlink ref="A26" r:id="rId22" tooltip="Stock Selection Guide and PERT" display="PDCO"/>
    <hyperlink ref="A27" r:id="rId23" tooltip="Stock Selection Guide and PERT" display="PFE"/>
    <hyperlink ref="A28" r:id="rId24" tooltip="Stock Selection Guide and PERT" display="UTSI"/>
    <hyperlink ref="A18" r:id="rId25" display="JKHY"/>
    <hyperlink ref="A29" r:id="rId26" tooltip="Stock Selection Guide and PERT" display="PDCO"/>
    <hyperlink ref="A32" r:id="rId27" display="COP"/>
    <hyperlink ref="A33" r:id="rId28" display="SNV"/>
  </hyperlinks>
  <printOptions/>
  <pageMargins left="0.75" right="0.75" top="1" bottom="1" header="0.5" footer="0.5"/>
  <pageSetup fitToHeight="1" fitToWidth="1" horizontalDpi="1200" verticalDpi="1200" orientation="landscape" scale="70" r:id="rId29"/>
  <ignoredErrors>
    <ignoredError sqref="L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2005-11-13T00:34:14Z</cp:lastPrinted>
  <dcterms:created xsi:type="dcterms:W3CDTF">2005-11-12T18:03:37Z</dcterms:created>
  <dcterms:modified xsi:type="dcterms:W3CDTF">2005-11-13T01:15:31Z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